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4c93932f4f74e43c/Documents/PFA/Finance/Accounts/19-20 finances/"/>
    </mc:Choice>
  </mc:AlternateContent>
  <xr:revisionPtr revIDLastSave="32" documentId="8_{B346C59C-5C58-40C1-8A3E-5EC3D0DB7424}" xr6:coauthVersionLast="45" xr6:coauthVersionMax="45" xr10:uidLastSave="{4E582A33-38EB-4E67-9EDF-1E1D3316E233}"/>
  <bookViews>
    <workbookView xWindow="-108" yWindow="-108" windowWidth="23256" windowHeight="12576" activeTab="6" xr2:uid="{00000000-000D-0000-FFFF-FFFF00000000}"/>
  </bookViews>
  <sheets>
    <sheet name="Balance (2)" sheetId="34" r:id="rId1"/>
    <sheet name="Balance" sheetId="3" r:id="rId2"/>
    <sheet name="Aged Debtors" sheetId="4" r:id="rId3"/>
    <sheet name="Aged Creditors" sheetId="5" r:id="rId4"/>
    <sheet name="Cash Income" sheetId="6" r:id="rId5"/>
    <sheet name="CB Match" sheetId="7" r:id="rId6"/>
    <sheet name="Summary Sheet" sheetId="2" r:id="rId7"/>
    <sheet name="Funding" sheetId="3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34" l="1"/>
  <c r="F9" i="34"/>
  <c r="B14" i="34"/>
  <c r="B16" i="34" s="1"/>
  <c r="B8" i="34"/>
  <c r="B7" i="34"/>
  <c r="B4" i="34"/>
  <c r="B3" i="34"/>
  <c r="B10" i="34" l="1"/>
  <c r="B18" i="34" s="1"/>
  <c r="B9" i="7"/>
  <c r="B8" i="7"/>
  <c r="I18" i="6"/>
  <c r="H26" i="2" l="1"/>
  <c r="K8" i="2" s="1"/>
  <c r="D25" i="2"/>
  <c r="D21" i="2"/>
  <c r="D22" i="2"/>
  <c r="D23" i="2"/>
  <c r="B26" i="2"/>
  <c r="K7" i="2" s="1"/>
  <c r="D20" i="2"/>
  <c r="D10" i="2"/>
  <c r="D13" i="2"/>
  <c r="D12" i="2"/>
  <c r="D18" i="2"/>
  <c r="D19" i="2"/>
  <c r="D14" i="2"/>
  <c r="D8" i="2"/>
  <c r="K10" i="2" l="1"/>
  <c r="K11" i="2" s="1"/>
  <c r="F13" i="33" l="1"/>
  <c r="L4" i="33"/>
  <c r="G13" i="33"/>
  <c r="D17" i="2" l="1"/>
  <c r="D16" i="2"/>
  <c r="G15" i="2" l="1"/>
  <c r="G11" i="2"/>
  <c r="D15" i="2" l="1"/>
  <c r="D11" i="2"/>
  <c r="F36" i="6"/>
  <c r="E23" i="6"/>
  <c r="B24" i="6" s="1"/>
  <c r="E24" i="6" s="1"/>
  <c r="B8" i="3"/>
  <c r="B32" i="2"/>
  <c r="L3" i="33"/>
  <c r="D7" i="2"/>
  <c r="L6" i="33" l="1"/>
  <c r="D9" i="2"/>
  <c r="B25" i="6"/>
  <c r="E25" i="6" s="1"/>
  <c r="G24" i="6"/>
  <c r="G23" i="6"/>
  <c r="B26" i="6" l="1"/>
  <c r="E26" i="6" s="1"/>
  <c r="G25" i="6"/>
  <c r="B40" i="2"/>
  <c r="B27" i="6" l="1"/>
  <c r="E27" i="6" s="1"/>
  <c r="G26" i="6"/>
  <c r="B3" i="3"/>
  <c r="B29" i="6" l="1"/>
  <c r="E29" i="6" s="1"/>
  <c r="G27" i="6"/>
  <c r="B30" i="6" l="1"/>
  <c r="E30" i="6" s="1"/>
  <c r="G29" i="6"/>
  <c r="E5" i="6"/>
  <c r="B6" i="6" s="1"/>
  <c r="E6" i="6" s="1"/>
  <c r="G6" i="6" s="1"/>
  <c r="G30" i="6" l="1"/>
  <c r="B31" i="6"/>
  <c r="E31" i="6" s="1"/>
  <c r="G5" i="6"/>
  <c r="B7" i="6"/>
  <c r="E7" i="6" s="1"/>
  <c r="G7" i="6" s="1"/>
  <c r="B6" i="5"/>
  <c r="G31" i="6" l="1"/>
  <c r="B32" i="6"/>
  <c r="E32" i="6" s="1"/>
  <c r="B8" i="6"/>
  <c r="B33" i="6" l="1"/>
  <c r="E33" i="6" s="1"/>
  <c r="G32" i="6"/>
  <c r="E8" i="6"/>
  <c r="B9" i="6" s="1"/>
  <c r="G33" i="6" l="1"/>
  <c r="B34" i="6"/>
  <c r="E34" i="6" s="1"/>
  <c r="G8" i="6"/>
  <c r="E9" i="6" s="1"/>
  <c r="B35" i="6" l="1"/>
  <c r="E35" i="6" s="1"/>
  <c r="G35" i="6" s="1"/>
  <c r="B14" i="3" s="1"/>
  <c r="G34" i="6"/>
  <c r="B11" i="6"/>
  <c r="E11" i="6" s="1"/>
  <c r="G11" i="6" s="1"/>
  <c r="G9" i="6"/>
  <c r="B12" i="6" l="1"/>
  <c r="E12" i="6" s="1"/>
  <c r="B13" i="6" s="1"/>
  <c r="G12" i="6" l="1"/>
  <c r="E13" i="6"/>
  <c r="B14" i="6" l="1"/>
  <c r="E14" i="6" s="1"/>
  <c r="G13" i="6"/>
  <c r="B15" i="6" l="1"/>
  <c r="E15" i="6" s="1"/>
  <c r="G14" i="6"/>
  <c r="B16" i="6" l="1"/>
  <c r="E16" i="6" s="1"/>
  <c r="G15" i="6"/>
  <c r="B17" i="6" l="1"/>
  <c r="E17" i="6" s="1"/>
  <c r="G16" i="6"/>
  <c r="B9" i="4"/>
  <c r="B7" i="3" s="1"/>
  <c r="B10" i="3" s="1"/>
  <c r="B16" i="3" l="1"/>
  <c r="B18" i="3" s="1"/>
  <c r="G17" i="6"/>
  <c r="B3" i="7" l="1"/>
  <c r="B4" i="3"/>
  <c r="B4" i="7" l="1"/>
  <c r="B6" i="7" s="1"/>
  <c r="D24" i="2"/>
  <c r="D26" i="2" s="1"/>
  <c r="K6" i="2"/>
</calcChain>
</file>

<file path=xl/sharedStrings.xml><?xml version="1.0" encoding="utf-8"?>
<sst xmlns="http://schemas.openxmlformats.org/spreadsheetml/2006/main" count="188" uniqueCount="97">
  <si>
    <t>Transaction Date</t>
  </si>
  <si>
    <t>Transaction Description</t>
  </si>
  <si>
    <t>Debit Amount</t>
  </si>
  <si>
    <t>Credit Amount</t>
  </si>
  <si>
    <t xml:space="preserve">Opening Balance </t>
  </si>
  <si>
    <t>Closing Balance</t>
  </si>
  <si>
    <t>Income</t>
  </si>
  <si>
    <t>Current Liabilities</t>
  </si>
  <si>
    <t>1100 - Trade Debtors</t>
  </si>
  <si>
    <t>2100 - Trade Creditors</t>
  </si>
  <si>
    <t>TOTAL LIABILITIES</t>
  </si>
  <si>
    <t>Net Profit - Events</t>
  </si>
  <si>
    <t>Expenditure</t>
  </si>
  <si>
    <t>Assets</t>
  </si>
  <si>
    <t>Cash at Bank</t>
  </si>
  <si>
    <t>Petty Cash</t>
  </si>
  <si>
    <t>Assets Purchased for events</t>
  </si>
  <si>
    <t>TOTAL ASSETS</t>
  </si>
  <si>
    <t>Net Worth</t>
  </si>
  <si>
    <t>Xmas for schools</t>
  </si>
  <si>
    <t>Christmas Fair</t>
  </si>
  <si>
    <t>Summer Fair</t>
  </si>
  <si>
    <t>Uniform</t>
  </si>
  <si>
    <t>Subscriptions</t>
  </si>
  <si>
    <t>Funded for School - Expenditure</t>
  </si>
  <si>
    <t>FPO</t>
  </si>
  <si>
    <t>Customer</t>
  </si>
  <si>
    <t>O/S Amt</t>
  </si>
  <si>
    <t>Total Outstanding</t>
  </si>
  <si>
    <t>Monthly Cash Income and Expediture</t>
  </si>
  <si>
    <t>Starting Balance</t>
  </si>
  <si>
    <t>Expediture</t>
  </si>
  <si>
    <t>Total Funds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</si>
  <si>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</si>
  <si>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</si>
  <si>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</si>
  <si>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</si>
  <si>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</si>
  <si>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</si>
  <si>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</si>
  <si>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</si>
  <si>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</si>
  <si>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</si>
  <si>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</si>
  <si>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</si>
  <si>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Difference in Closing Bank v Cash at Bank</t>
  </si>
  <si>
    <t>Cash at Bank Balance</t>
  </si>
  <si>
    <t>Difference in closing bank v Cash at Bank</t>
  </si>
  <si>
    <t>Cash in float (not banked)</t>
  </si>
  <si>
    <t>Matched</t>
  </si>
  <si>
    <t>Credit</t>
  </si>
  <si>
    <t>Debit</t>
  </si>
  <si>
    <t>Net Profit</t>
  </si>
  <si>
    <t>Closing bank balance</t>
  </si>
  <si>
    <t>Transaction Type</t>
  </si>
  <si>
    <t>Sort Code</t>
  </si>
  <si>
    <t>Account Number</t>
  </si>
  <si>
    <t>'30-91-91</t>
  </si>
  <si>
    <t>Lucky numbers</t>
  </si>
  <si>
    <t>Funding</t>
  </si>
  <si>
    <t>Previous year receipts</t>
  </si>
  <si>
    <t>Previous year expediture</t>
  </si>
  <si>
    <t>Trinity PFA Income and Expenditure Account 1st August 2019 - 31st July 2020</t>
  </si>
  <si>
    <t>Trinity PFA Balance Sheet 1st August 2019 - 31st July 2020</t>
  </si>
  <si>
    <t>Aged Debtors as at 31st July 2020</t>
  </si>
  <si>
    <t>Aged Creditors as at 31st July 2020</t>
  </si>
  <si>
    <t>TRINITY SCHOOL 100000000507854429 DAILY MILE FUNDING 309685     10 12SEP19 20:00</t>
  </si>
  <si>
    <t>Stamptastic</t>
  </si>
  <si>
    <t>Shopping event</t>
  </si>
  <si>
    <t>Daily mile</t>
  </si>
  <si>
    <t>Book fair</t>
  </si>
  <si>
    <t>Brockholes</t>
  </si>
  <si>
    <t>Refreshment</t>
  </si>
  <si>
    <t>Refreshments</t>
  </si>
  <si>
    <t>SPC 600000000618469035 TRINITY CE 201776     10 01JUL20 21:12</t>
  </si>
  <si>
    <t>TRINITY SCHOOL 500000000615344908 RECEPTION BOOK BAG 309685     10 25JUN20 13:17</t>
  </si>
  <si>
    <t>TRINITY SCHOOL 100000000556623139 BROCKHOLES NATURE 309685     10 24JAN20 20:24</t>
  </si>
  <si>
    <t>Hoodies</t>
  </si>
  <si>
    <t>Uniform Shop</t>
  </si>
  <si>
    <t>Leavers Books</t>
  </si>
  <si>
    <t>Disco</t>
  </si>
  <si>
    <t>Quiz Night</t>
  </si>
  <si>
    <t>TRINITY SCHOOL 400000000534147422 PLANET 309685     10 05NOV19 20:53</t>
  </si>
  <si>
    <t>Planetarium</t>
  </si>
  <si>
    <t>Book Bags</t>
  </si>
  <si>
    <t>FUNDING</t>
  </si>
  <si>
    <t>Plus</t>
  </si>
  <si>
    <t xml:space="preserve">Lowry </t>
  </si>
  <si>
    <t>PGL</t>
  </si>
  <si>
    <t>Paid from £1000 match funding from the Summer Fair 2019</t>
  </si>
  <si>
    <t>part payment +£250 above. Total £300</t>
  </si>
  <si>
    <t>Leavers Book</t>
  </si>
  <si>
    <t>Preloved Uniform</t>
  </si>
  <si>
    <t>Movie nights</t>
  </si>
  <si>
    <t>Daily Mile Track</t>
  </si>
  <si>
    <t>Hair on the square 0719</t>
  </si>
  <si>
    <t>Flying Pizza Co 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</si>
</sst>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2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sz val="11"/>
      <name val="Arial"/>
    </font>
    <font>
      <sz val="11"/>
      <color rgb="FFFF0000"/>
      <name val="Calibri"/>
    </font>
    <font>
      <i/>
      <sz val="11"/>
      <color rgb="FFFF0000"/>
      <name val="Calibri"/>
    </font>
    <font>
      <b/>
      <i/>
      <sz val="11"/>
      <color rgb="FFFF0000"/>
      <name val="Calibri"/>
    </font>
    <font>
      <sz val="11"/>
      <color theme="1"/>
      <name val="Calibri"/>
      <family val="2"/>
      <scheme val="maj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8" fontId="3" fillId="0" borderId="0" xfId="0" applyNumberFormat="1" applyFont="1" applyAlignment="1">
      <alignment wrapText="1"/>
    </xf>
    <xf numFmtId="0" fontId="5" fillId="0" borderId="0" xfId="0" applyFont="1"/>
    <xf numFmtId="8" fontId="3" fillId="0" borderId="0" xfId="0" applyNumberFormat="1" applyFont="1"/>
    <xf numFmtId="0" fontId="4" fillId="0" borderId="3" xfId="0" applyFont="1" applyBorder="1"/>
    <xf numFmtId="164" fontId="4" fillId="0" borderId="3" xfId="0" applyNumberFormat="1" applyFont="1" applyBorder="1"/>
    <xf numFmtId="8" fontId="8" fillId="0" borderId="0" xfId="0" applyNumberFormat="1" applyFont="1"/>
    <xf numFmtId="8" fontId="4" fillId="0" borderId="0" xfId="0" applyNumberFormat="1" applyFont="1" applyAlignment="1">
      <alignment wrapText="1"/>
    </xf>
    <xf numFmtId="4" fontId="3" fillId="0" borderId="0" xfId="0" applyNumberFormat="1" applyFont="1"/>
    <xf numFmtId="0" fontId="4" fillId="0" borderId="4" xfId="0" applyFont="1" applyBorder="1"/>
    <xf numFmtId="4" fontId="4" fillId="0" borderId="5" xfId="0" applyNumberFormat="1" applyFont="1" applyBorder="1"/>
    <xf numFmtId="4" fontId="4" fillId="0" borderId="0" xfId="0" applyNumberFormat="1" applyFont="1"/>
    <xf numFmtId="8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6" fillId="0" borderId="3" xfId="0" applyFont="1" applyBorder="1"/>
    <xf numFmtId="8" fontId="4" fillId="0" borderId="3" xfId="0" applyNumberFormat="1" applyFont="1" applyBorder="1"/>
    <xf numFmtId="164" fontId="6" fillId="0" borderId="3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9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10" fillId="0" borderId="3" xfId="0" applyNumberFormat="1" applyFont="1" applyBorder="1"/>
    <xf numFmtId="0" fontId="0" fillId="0" borderId="0" xfId="0" applyFont="1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/>
    <xf numFmtId="8" fontId="3" fillId="0" borderId="0" xfId="0" applyNumberFormat="1" applyFont="1" applyFill="1"/>
    <xf numFmtId="164" fontId="0" fillId="0" borderId="0" xfId="0" applyNumberFormat="1" applyFont="1" applyAlignment="1"/>
    <xf numFmtId="0" fontId="4" fillId="0" borderId="1" xfId="0" applyFont="1" applyBorder="1" applyAlignment="1"/>
    <xf numFmtId="0" fontId="7" fillId="0" borderId="6" xfId="0" applyFont="1" applyBorder="1" applyAlignment="1"/>
    <xf numFmtId="0" fontId="7" fillId="0" borderId="2" xfId="0" applyFont="1" applyBorder="1" applyAlignment="1"/>
    <xf numFmtId="0" fontId="4" fillId="0" borderId="6" xfId="0" applyFont="1" applyBorder="1" applyAlignment="1"/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14" fontId="0" fillId="0" borderId="0" xfId="0" applyNumberFormat="1"/>
    <xf numFmtId="0" fontId="0" fillId="0" borderId="0" xfId="0"/>
    <xf numFmtId="0" fontId="13" fillId="0" borderId="0" xfId="0" applyFont="1" applyAlignment="1"/>
    <xf numFmtId="0" fontId="14" fillId="0" borderId="0" xfId="0" applyFont="1"/>
    <xf numFmtId="0" fontId="1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15" fillId="0" borderId="0" xfId="0" applyFont="1" applyFill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6" fontId="0" fillId="0" borderId="0" xfId="0" applyNumberFormat="1" applyFont="1" applyAlignment="1"/>
    <xf numFmtId="164" fontId="16" fillId="0" borderId="0" xfId="0" applyNumberFormat="1" applyFont="1" applyAlignment="1"/>
    <xf numFmtId="0" fontId="15" fillId="0" borderId="0" xfId="0" applyFont="1"/>
    <xf numFmtId="0" fontId="15" fillId="0" borderId="0" xfId="0" applyFont="1" applyFill="1" applyAlignment="1"/>
    <xf numFmtId="0" fontId="11" fillId="0" borderId="0" xfId="0" applyFont="1" applyFill="1" applyBorder="1"/>
    <xf numFmtId="0" fontId="0" fillId="0" borderId="0" xfId="0" applyFont="1" applyFill="1" applyBorder="1" applyAlignment="1"/>
    <xf numFmtId="0" fontId="14" fillId="0" borderId="0" xfId="0" applyFont="1" applyAlignment="1"/>
    <xf numFmtId="164" fontId="14" fillId="0" borderId="0" xfId="0" applyNumberFormat="1" applyFont="1" applyFill="1"/>
    <xf numFmtId="0" fontId="14" fillId="0" borderId="0" xfId="0" applyFont="1" applyFill="1" applyAlignment="1"/>
    <xf numFmtId="164" fontId="17" fillId="0" borderId="0" xfId="0" applyNumberFormat="1" applyFont="1" applyFill="1"/>
    <xf numFmtId="0" fontId="17" fillId="0" borderId="0" xfId="0" applyFont="1" applyFill="1"/>
    <xf numFmtId="0" fontId="14" fillId="0" borderId="0" xfId="0" applyFont="1" applyFill="1"/>
    <xf numFmtId="164" fontId="17" fillId="0" borderId="0" xfId="0" applyNumberFormat="1" applyFont="1" applyFill="1" applyAlignment="1">
      <alignment horizontal="center"/>
    </xf>
    <xf numFmtId="8" fontId="14" fillId="0" borderId="0" xfId="0" applyNumberFormat="1" applyFont="1" applyFill="1"/>
    <xf numFmtId="164" fontId="14" fillId="0" borderId="0" xfId="0" applyNumberFormat="1" applyFont="1" applyFill="1" applyAlignment="1"/>
    <xf numFmtId="8" fontId="14" fillId="0" borderId="0" xfId="0" applyNumberFormat="1" applyFont="1" applyFill="1" applyAlignment="1"/>
    <xf numFmtId="164" fontId="18" fillId="0" borderId="0" xfId="0" applyNumberFormat="1" applyFont="1" applyFill="1"/>
    <xf numFmtId="164" fontId="11" fillId="0" borderId="0" xfId="0" applyNumberFormat="1" applyFont="1" applyFill="1" applyBorder="1"/>
    <xf numFmtId="0" fontId="19" fillId="0" borderId="0" xfId="0" applyFont="1"/>
    <xf numFmtId="8" fontId="19" fillId="0" borderId="0" xfId="0" applyNumberFormat="1" applyFont="1" applyFill="1"/>
    <xf numFmtId="164" fontId="19" fillId="0" borderId="0" xfId="0" applyNumberFormat="1" applyFont="1"/>
    <xf numFmtId="0" fontId="20" fillId="0" borderId="0" xfId="0" applyFont="1" applyAlignment="1"/>
    <xf numFmtId="6" fontId="20" fillId="0" borderId="0" xfId="0" applyNumberFormat="1" applyFont="1" applyAlignment="1"/>
    <xf numFmtId="164" fontId="2" fillId="0" borderId="0" xfId="0" applyNumberFormat="1" applyFont="1"/>
    <xf numFmtId="164" fontId="11" fillId="0" borderId="0" xfId="0" applyNumberFormat="1" applyFont="1" applyAlignment="1"/>
    <xf numFmtId="0" fontId="0" fillId="0" borderId="0" xfId="0" applyFont="1" applyAlignment="1"/>
    <xf numFmtId="164" fontId="3" fillId="0" borderId="0" xfId="0" applyNumberFormat="1" applyFont="1" applyFill="1"/>
    <xf numFmtId="0" fontId="3" fillId="0" borderId="0" xfId="0" applyFont="1" applyAlignment="1"/>
    <xf numFmtId="8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2" xfId="0" applyFont="1" applyBorder="1"/>
    <xf numFmtId="0" fontId="4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1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0</xdr:row>
      <xdr:rowOff>38100</xdr:rowOff>
    </xdr:from>
    <xdr:ext cx="819150" cy="676275"/>
    <xdr:pic>
      <xdr:nvPicPr>
        <xdr:cNvPr id="2" name="image1.png" descr="https://static.wixstatic.com/media/c0385d_b8d97b665c2c4f33beae357cff4141f1~mv2.png/v1/fill/w_189,h_180,al_c,usm_0.66_1.00_0.01/c0385d_b8d97b665c2c4f33beae357cff4141f1~mv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3698-6C78-4AEC-A42D-9CF49DD959CC}">
  <dimension ref="A1:I1000"/>
  <sheetViews>
    <sheetView workbookViewId="0">
      <selection activeCell="L22" sqref="L22"/>
    </sheetView>
  </sheetViews>
  <sheetFormatPr defaultColWidth="12.59765625" defaultRowHeight="15" customHeight="1" x14ac:dyDescent="0.25"/>
  <cols>
    <col min="1" max="1" width="24.3984375" style="82" customWidth="1"/>
    <col min="2" max="2" width="10.59765625" style="82" customWidth="1"/>
    <col min="3" max="4" width="7.59765625" style="82" customWidth="1"/>
    <col min="5" max="5" width="18.3984375" style="82" customWidth="1"/>
    <col min="6" max="6" width="8.8984375" style="82" customWidth="1"/>
    <col min="7" max="7" width="7.59765625" style="82" customWidth="1"/>
    <col min="8" max="8" width="32.3984375" style="82" bestFit="1" customWidth="1"/>
    <col min="9" max="9" width="12.5" style="82" customWidth="1"/>
    <col min="10" max="25" width="7.59765625" style="82" customWidth="1"/>
    <col min="26" max="16384" width="12.59765625" style="82"/>
  </cols>
  <sheetData>
    <row r="1" spans="1:9" ht="14.4" x14ac:dyDescent="0.3">
      <c r="A1" s="3" t="s">
        <v>63</v>
      </c>
      <c r="B1" s="1"/>
      <c r="E1" s="39" t="s">
        <v>64</v>
      </c>
      <c r="F1" s="37"/>
      <c r="H1" s="35" t="s">
        <v>45</v>
      </c>
      <c r="I1" s="38"/>
    </row>
    <row r="2" spans="1:9" ht="14.4" x14ac:dyDescent="0.3">
      <c r="B2" s="1"/>
    </row>
    <row r="3" spans="1:9" ht="14.4" x14ac:dyDescent="0.3">
      <c r="A3" s="5" t="s">
        <v>4</v>
      </c>
      <c r="B3" s="1">
        <f>'Cash Income'!B5</f>
        <v>14443.55</v>
      </c>
      <c r="E3" s="5" t="s">
        <v>26</v>
      </c>
      <c r="F3" s="5" t="s">
        <v>27</v>
      </c>
      <c r="H3" s="5" t="s">
        <v>46</v>
      </c>
      <c r="I3" s="6">
        <v>7156.67</v>
      </c>
    </row>
    <row r="4" spans="1:9" ht="14.4" x14ac:dyDescent="0.3">
      <c r="A4" s="6" t="s">
        <v>5</v>
      </c>
      <c r="B4" s="4">
        <f>'Cash Income'!G17</f>
        <v>8176.6699999999973</v>
      </c>
      <c r="C4" s="6"/>
      <c r="F4" s="1"/>
      <c r="H4" s="5" t="s">
        <v>5</v>
      </c>
      <c r="I4" s="1">
        <v>11023.04</v>
      </c>
    </row>
    <row r="5" spans="1:9" ht="14.4" x14ac:dyDescent="0.3">
      <c r="A5" s="6"/>
      <c r="B5" s="6"/>
      <c r="C5" s="6"/>
      <c r="E5" s="2"/>
      <c r="F5" s="1"/>
    </row>
    <row r="6" spans="1:9" ht="14.4" x14ac:dyDescent="0.3">
      <c r="A6" s="5" t="s">
        <v>7</v>
      </c>
      <c r="E6" s="45" t="s">
        <v>95</v>
      </c>
      <c r="F6" s="1">
        <v>80</v>
      </c>
      <c r="H6" s="5" t="s">
        <v>47</v>
      </c>
      <c r="I6" s="6">
        <v>-3866.3700000000008</v>
      </c>
    </row>
    <row r="7" spans="1:9" ht="14.4" x14ac:dyDescent="0.3">
      <c r="A7" s="5" t="s">
        <v>8</v>
      </c>
      <c r="B7" s="1">
        <f>'Aged Debtors'!B9</f>
        <v>125</v>
      </c>
      <c r="E7" s="45" t="s">
        <v>96</v>
      </c>
      <c r="F7" s="1">
        <v>45</v>
      </c>
      <c r="H7" s="5" t="s">
        <v>48</v>
      </c>
      <c r="I7" s="1">
        <v>204</v>
      </c>
    </row>
    <row r="8" spans="1:9" ht="14.4" x14ac:dyDescent="0.3">
      <c r="A8" s="5" t="s">
        <v>9</v>
      </c>
      <c r="B8" s="1">
        <f>'Aged Creditors'!B4</f>
        <v>0</v>
      </c>
      <c r="F8" s="1"/>
      <c r="H8" s="84" t="s">
        <v>13</v>
      </c>
      <c r="I8" s="85">
        <v>3662.37</v>
      </c>
    </row>
    <row r="9" spans="1:9" ht="15" customHeight="1" thickBot="1" x14ac:dyDescent="0.35">
      <c r="E9" s="18" t="s">
        <v>28</v>
      </c>
      <c r="F9" s="20">
        <f>SUM(F4:F8)</f>
        <v>125</v>
      </c>
      <c r="H9" s="19" t="s">
        <v>49</v>
      </c>
      <c r="I9" s="19">
        <v>0</v>
      </c>
    </row>
    <row r="10" spans="1:9" ht="15.6" thickTop="1" thickBot="1" x14ac:dyDescent="0.35">
      <c r="A10" s="7" t="s">
        <v>10</v>
      </c>
      <c r="B10" s="8">
        <f>B8-B7</f>
        <v>-125</v>
      </c>
    </row>
    <row r="11" spans="1:9" ht="15" customHeight="1" thickTop="1" x14ac:dyDescent="0.25"/>
    <row r="12" spans="1:9" ht="14.4" x14ac:dyDescent="0.3">
      <c r="A12" s="5" t="s">
        <v>13</v>
      </c>
      <c r="B12" s="6">
        <v>3662.37</v>
      </c>
      <c r="D12" s="10"/>
      <c r="E12" s="39" t="s">
        <v>65</v>
      </c>
      <c r="F12" s="37"/>
    </row>
    <row r="13" spans="1:9" ht="14.4" x14ac:dyDescent="0.3">
      <c r="A13" s="5" t="s">
        <v>14</v>
      </c>
      <c r="B13" s="4">
        <v>7156.67</v>
      </c>
    </row>
    <row r="14" spans="1:9" ht="14.4" x14ac:dyDescent="0.3">
      <c r="A14" s="5" t="s">
        <v>15</v>
      </c>
      <c r="B14" s="4">
        <f>'Cash Income'!G35</f>
        <v>204</v>
      </c>
      <c r="E14" s="5" t="s">
        <v>26</v>
      </c>
      <c r="F14" s="5" t="s">
        <v>27</v>
      </c>
    </row>
    <row r="15" spans="1:9" ht="14.4" x14ac:dyDescent="0.3">
      <c r="B15" s="11"/>
      <c r="E15" s="2"/>
      <c r="F15" s="25"/>
    </row>
    <row r="16" spans="1:9" thickBot="1" x14ac:dyDescent="0.35">
      <c r="A16" s="12" t="s">
        <v>17</v>
      </c>
      <c r="B16" s="13">
        <f>SUM(B12:B14)</f>
        <v>11023.04</v>
      </c>
      <c r="E16" s="45"/>
      <c r="F16" s="9"/>
    </row>
    <row r="17" spans="1:6" ht="15.6" thickTop="1" thickBot="1" x14ac:dyDescent="0.35">
      <c r="A17" s="3"/>
      <c r="B17" s="14"/>
      <c r="E17" s="18" t="s">
        <v>28</v>
      </c>
      <c r="F17" s="28">
        <f>SUM(F15:F16)</f>
        <v>0</v>
      </c>
    </row>
    <row r="18" spans="1:6" ht="15.6" thickTop="1" thickBot="1" x14ac:dyDescent="0.35">
      <c r="A18" s="12" t="s">
        <v>18</v>
      </c>
      <c r="B18" s="13">
        <f>B16-B10</f>
        <v>11148.04</v>
      </c>
      <c r="C18" s="6"/>
    </row>
    <row r="19" spans="1:6" ht="15" customHeight="1" thickTop="1" x14ac:dyDescent="0.25"/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workbookViewId="0">
      <selection activeCell="G19" sqref="G19"/>
    </sheetView>
  </sheetViews>
  <sheetFormatPr defaultColWidth="12.59765625" defaultRowHeight="15" customHeight="1" x14ac:dyDescent="0.25"/>
  <cols>
    <col min="1" max="1" width="24.3984375" customWidth="1"/>
    <col min="2" max="2" width="10.59765625" customWidth="1"/>
    <col min="3" max="26" width="7.59765625" customWidth="1"/>
  </cols>
  <sheetData>
    <row r="1" spans="1:4" ht="14.4" x14ac:dyDescent="0.3">
      <c r="A1" s="3" t="s">
        <v>63</v>
      </c>
      <c r="B1" s="1"/>
    </row>
    <row r="2" spans="1:4" ht="14.4" x14ac:dyDescent="0.3">
      <c r="B2" s="1"/>
    </row>
    <row r="3" spans="1:4" ht="14.4" x14ac:dyDescent="0.3">
      <c r="A3" s="5" t="s">
        <v>4</v>
      </c>
      <c r="B3" s="1">
        <f>'Cash Income'!B5</f>
        <v>14443.55</v>
      </c>
    </row>
    <row r="4" spans="1:4" ht="14.4" x14ac:dyDescent="0.3">
      <c r="A4" s="6" t="s">
        <v>5</v>
      </c>
      <c r="B4" s="4">
        <f>'Cash Income'!G17</f>
        <v>8176.6699999999973</v>
      </c>
      <c r="C4" s="6"/>
    </row>
    <row r="5" spans="1:4" ht="14.4" x14ac:dyDescent="0.3">
      <c r="A5" s="6"/>
      <c r="B5" s="6"/>
      <c r="C5" s="6"/>
    </row>
    <row r="6" spans="1:4" ht="14.4" x14ac:dyDescent="0.3">
      <c r="A6" s="5" t="s">
        <v>7</v>
      </c>
    </row>
    <row r="7" spans="1:4" ht="14.4" x14ac:dyDescent="0.3">
      <c r="A7" s="5" t="s">
        <v>8</v>
      </c>
      <c r="B7" s="1">
        <f>'Aged Debtors'!B9</f>
        <v>125</v>
      </c>
    </row>
    <row r="8" spans="1:4" ht="14.4" x14ac:dyDescent="0.3">
      <c r="A8" s="5" t="s">
        <v>9</v>
      </c>
      <c r="B8" s="1">
        <f>'Aged Creditors'!B4</f>
        <v>0</v>
      </c>
    </row>
    <row r="10" spans="1:4" ht="14.4" x14ac:dyDescent="0.3">
      <c r="A10" s="7" t="s">
        <v>10</v>
      </c>
      <c r="B10" s="8">
        <f>B8-B7</f>
        <v>-125</v>
      </c>
    </row>
    <row r="12" spans="1:4" ht="14.4" x14ac:dyDescent="0.3">
      <c r="A12" s="5" t="s">
        <v>13</v>
      </c>
      <c r="B12" s="6">
        <v>3662.37</v>
      </c>
      <c r="D12" s="10"/>
    </row>
    <row r="13" spans="1:4" ht="14.4" x14ac:dyDescent="0.3">
      <c r="A13" s="5" t="s">
        <v>14</v>
      </c>
      <c r="B13" s="4">
        <v>7156.67</v>
      </c>
    </row>
    <row r="14" spans="1:4" ht="14.4" x14ac:dyDescent="0.3">
      <c r="A14" s="5" t="s">
        <v>15</v>
      </c>
      <c r="B14" s="4">
        <f>'Cash Income'!G35</f>
        <v>204</v>
      </c>
    </row>
    <row r="15" spans="1:4" ht="14.4" x14ac:dyDescent="0.3">
      <c r="B15" s="11"/>
    </row>
    <row r="16" spans="1:4" ht="14.4" x14ac:dyDescent="0.3">
      <c r="A16" s="12" t="s">
        <v>17</v>
      </c>
      <c r="B16" s="13">
        <f>SUM(B12:B14)</f>
        <v>11023.04</v>
      </c>
    </row>
    <row r="17" spans="1:3" ht="14.4" x14ac:dyDescent="0.3">
      <c r="A17" s="3"/>
      <c r="B17" s="14"/>
    </row>
    <row r="18" spans="1:3" ht="14.4" x14ac:dyDescent="0.3">
      <c r="A18" s="12" t="s">
        <v>18</v>
      </c>
      <c r="B18" s="13">
        <f>B16-B10</f>
        <v>11148.04</v>
      </c>
      <c r="C18" s="6"/>
    </row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>
      <selection activeCell="B9" sqref="A1:B9"/>
    </sheetView>
  </sheetViews>
  <sheetFormatPr defaultColWidth="12.59765625" defaultRowHeight="15" customHeight="1" x14ac:dyDescent="0.25"/>
  <cols>
    <col min="1" max="1" width="32.09765625" customWidth="1"/>
    <col min="2" max="2" width="9.8984375" bestFit="1" customWidth="1"/>
    <col min="3" max="26" width="7.59765625" customWidth="1"/>
  </cols>
  <sheetData>
    <row r="1" spans="1:3" ht="14.4" x14ac:dyDescent="0.25">
      <c r="A1" s="39" t="s">
        <v>64</v>
      </c>
      <c r="B1" s="37"/>
    </row>
    <row r="3" spans="1:3" ht="14.4" x14ac:dyDescent="0.3">
      <c r="A3" s="5" t="s">
        <v>26</v>
      </c>
      <c r="B3" s="5" t="s">
        <v>27</v>
      </c>
    </row>
    <row r="4" spans="1:3" ht="14.4" x14ac:dyDescent="0.3">
      <c r="B4" s="1"/>
    </row>
    <row r="5" spans="1:3" ht="14.4" x14ac:dyDescent="0.3">
      <c r="A5" s="2"/>
      <c r="B5" s="1"/>
      <c r="C5" s="5"/>
    </row>
    <row r="6" spans="1:3" ht="14.4" x14ac:dyDescent="0.3">
      <c r="A6" s="45" t="s">
        <v>95</v>
      </c>
      <c r="B6" s="1">
        <v>80</v>
      </c>
    </row>
    <row r="7" spans="1:3" ht="14.4" x14ac:dyDescent="0.3">
      <c r="A7" s="45" t="s">
        <v>96</v>
      </c>
      <c r="B7" s="1">
        <v>45</v>
      </c>
      <c r="C7" s="5"/>
    </row>
    <row r="8" spans="1:3" ht="14.4" x14ac:dyDescent="0.3">
      <c r="B8" s="1"/>
    </row>
    <row r="9" spans="1:3" ht="14.4" x14ac:dyDescent="0.3">
      <c r="A9" s="18" t="s">
        <v>28</v>
      </c>
      <c r="B9" s="20">
        <f>SUM(B4:B8)</f>
        <v>125</v>
      </c>
    </row>
    <row r="11" spans="1:3" ht="15" customHeight="1" x14ac:dyDescent="0.25">
      <c r="B11" s="31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workbookViewId="0">
      <selection sqref="A1:B6"/>
    </sheetView>
  </sheetViews>
  <sheetFormatPr defaultColWidth="12.59765625" defaultRowHeight="15" customHeight="1" x14ac:dyDescent="0.25"/>
  <cols>
    <col min="1" max="1" width="32.09765625" customWidth="1"/>
    <col min="2" max="2" width="9.8984375" bestFit="1" customWidth="1"/>
    <col min="3" max="26" width="7.59765625" customWidth="1"/>
  </cols>
  <sheetData>
    <row r="1" spans="1:5" ht="14.4" x14ac:dyDescent="0.3">
      <c r="A1" s="39" t="s">
        <v>65</v>
      </c>
      <c r="B1" s="37"/>
      <c r="E1" s="21"/>
    </row>
    <row r="2" spans="1:5" ht="14.4" x14ac:dyDescent="0.3">
      <c r="D2" s="1"/>
      <c r="E2" s="23"/>
    </row>
    <row r="3" spans="1:5" ht="14.4" x14ac:dyDescent="0.3">
      <c r="A3" s="5" t="s">
        <v>26</v>
      </c>
      <c r="B3" s="5" t="s">
        <v>27</v>
      </c>
      <c r="E3" s="2"/>
    </row>
    <row r="4" spans="1:5" ht="14.4" x14ac:dyDescent="0.3">
      <c r="A4" s="2"/>
      <c r="B4" s="25"/>
      <c r="C4" s="25"/>
      <c r="E4" s="2"/>
    </row>
    <row r="5" spans="1:5" ht="14.4" x14ac:dyDescent="0.3">
      <c r="A5" s="45"/>
      <c r="B5" s="9"/>
      <c r="E5" s="2"/>
    </row>
    <row r="6" spans="1:5" ht="14.4" x14ac:dyDescent="0.3">
      <c r="A6" s="18" t="s">
        <v>28</v>
      </c>
      <c r="B6" s="28">
        <f>SUM(B4:B5)</f>
        <v>0</v>
      </c>
      <c r="E6" s="2"/>
    </row>
    <row r="7" spans="1:5" ht="14.4" x14ac:dyDescent="0.3">
      <c r="E7" s="2"/>
    </row>
    <row r="8" spans="1:5" ht="15" customHeight="1" x14ac:dyDescent="0.25">
      <c r="B8" s="31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00"/>
  <sheetViews>
    <sheetView workbookViewId="0">
      <selection activeCell="I22" sqref="I22"/>
    </sheetView>
  </sheetViews>
  <sheetFormatPr defaultColWidth="12.59765625" defaultRowHeight="15" customHeight="1" x14ac:dyDescent="0.25"/>
  <cols>
    <col min="1" max="1" width="10" customWidth="1"/>
    <col min="2" max="4" width="13.69921875" customWidth="1"/>
    <col min="5" max="5" width="17.69921875" style="29" bestFit="1" customWidth="1"/>
    <col min="6" max="7" width="13.69921875" customWidth="1"/>
    <col min="8" max="8" width="12.8984375" customWidth="1"/>
    <col min="9" max="9" width="11.296875" customWidth="1"/>
    <col min="10" max="27" width="7.59765625" customWidth="1"/>
  </cols>
  <sheetData>
    <row r="1" spans="1:8" ht="14.4" x14ac:dyDescent="0.3">
      <c r="A1" s="92" t="s">
        <v>29</v>
      </c>
      <c r="B1" s="87"/>
      <c r="C1" s="87"/>
      <c r="D1" s="87"/>
      <c r="E1" s="87"/>
      <c r="F1" s="87"/>
      <c r="G1" s="88"/>
      <c r="H1" s="3"/>
    </row>
    <row r="2" spans="1:8" ht="14.4" x14ac:dyDescent="0.3">
      <c r="A2" s="22"/>
      <c r="B2" s="22"/>
      <c r="C2" s="22"/>
      <c r="D2" s="22"/>
      <c r="E2" s="22"/>
      <c r="F2" s="22"/>
      <c r="G2" s="22"/>
      <c r="H2" s="22"/>
    </row>
    <row r="3" spans="1:8" ht="14.4" x14ac:dyDescent="0.3">
      <c r="B3" s="24" t="s">
        <v>30</v>
      </c>
      <c r="C3" s="24" t="s">
        <v>6</v>
      </c>
      <c r="D3" s="24" t="s">
        <v>31</v>
      </c>
      <c r="E3" s="24" t="s">
        <v>53</v>
      </c>
      <c r="F3" s="24" t="s">
        <v>15</v>
      </c>
      <c r="G3" s="24" t="s">
        <v>32</v>
      </c>
    </row>
    <row r="4" spans="1:8" ht="14.4" x14ac:dyDescent="0.3">
      <c r="A4" s="22">
        <v>2019</v>
      </c>
      <c r="B4" s="22"/>
    </row>
    <row r="5" spans="1:8" ht="14.4" x14ac:dyDescent="0.3">
      <c r="A5" s="26" t="s">
        <v>33</v>
      </c>
      <c r="B5" s="1">
        <v>14443.55</v>
      </c>
      <c r="C5" s="27">
        <v>2</v>
      </c>
      <c r="D5" s="27">
        <v>0</v>
      </c>
      <c r="E5" s="27">
        <f>B5+C5-D5</f>
        <v>14445.55</v>
      </c>
      <c r="F5" s="27">
        <v>119.42</v>
      </c>
      <c r="G5" s="83">
        <f>E5+F5</f>
        <v>14564.97</v>
      </c>
    </row>
    <row r="6" spans="1:8" ht="14.4" x14ac:dyDescent="0.3">
      <c r="A6" s="2" t="s">
        <v>34</v>
      </c>
      <c r="B6" s="1">
        <f>E5</f>
        <v>14445.55</v>
      </c>
      <c r="C6" s="1">
        <v>49</v>
      </c>
      <c r="D6" s="1">
        <v>10091</v>
      </c>
      <c r="E6" s="27">
        <f>B6+C6-D6</f>
        <v>4403.5499999999993</v>
      </c>
      <c r="F6" s="1">
        <v>119.42</v>
      </c>
      <c r="G6" s="83">
        <f>E6+F5+F6</f>
        <v>4642.3899999999994</v>
      </c>
    </row>
    <row r="7" spans="1:8" ht="14.4" x14ac:dyDescent="0.3">
      <c r="A7" s="2" t="s">
        <v>35</v>
      </c>
      <c r="B7" s="1">
        <f>E6</f>
        <v>4403.5499999999993</v>
      </c>
      <c r="C7" s="1">
        <v>2248.16</v>
      </c>
      <c r="D7" s="1">
        <v>2529.5300000000002</v>
      </c>
      <c r="E7" s="27">
        <f>B7+C7-D7</f>
        <v>4122.1799999999985</v>
      </c>
      <c r="F7" s="1">
        <v>204</v>
      </c>
      <c r="G7" s="83">
        <f>E7+F7</f>
        <v>4326.1799999999985</v>
      </c>
    </row>
    <row r="8" spans="1:8" ht="14.4" x14ac:dyDescent="0.3">
      <c r="A8" s="2" t="s">
        <v>36</v>
      </c>
      <c r="B8" s="1">
        <f>E7</f>
        <v>4122.1799999999985</v>
      </c>
      <c r="C8" s="1">
        <v>687.5</v>
      </c>
      <c r="D8" s="1">
        <v>2177.44</v>
      </c>
      <c r="E8" s="27">
        <f t="shared" ref="E8:E17" si="0">B8+C8-D8</f>
        <v>2632.2399999999984</v>
      </c>
      <c r="F8" s="1">
        <v>204</v>
      </c>
      <c r="G8" s="83">
        <f t="shared" ref="G8:G12" si="1">E8+F8</f>
        <v>2836.2399999999984</v>
      </c>
    </row>
    <row r="9" spans="1:8" ht="14.4" x14ac:dyDescent="0.3">
      <c r="A9" s="2" t="s">
        <v>37</v>
      </c>
      <c r="B9" s="1">
        <f>E8</f>
        <v>2632.2399999999984</v>
      </c>
      <c r="C9" s="1">
        <v>4828.57</v>
      </c>
      <c r="D9" s="1">
        <v>628.66999999999996</v>
      </c>
      <c r="E9" s="27">
        <f t="shared" si="0"/>
        <v>6832.1399999999976</v>
      </c>
      <c r="F9" s="1">
        <v>204</v>
      </c>
      <c r="G9" s="83">
        <f>E9+F9</f>
        <v>7036.1399999999976</v>
      </c>
    </row>
    <row r="10" spans="1:8" ht="14.4" x14ac:dyDescent="0.3">
      <c r="A10" s="22">
        <v>2020</v>
      </c>
      <c r="B10" s="1"/>
      <c r="C10" s="1"/>
      <c r="D10" s="1"/>
      <c r="E10" s="27"/>
      <c r="F10" s="1"/>
      <c r="G10" s="1"/>
    </row>
    <row r="11" spans="1:8" ht="14.4" x14ac:dyDescent="0.3">
      <c r="A11" s="2" t="s">
        <v>38</v>
      </c>
      <c r="B11" s="1">
        <f>E9</f>
        <v>6832.1399999999976</v>
      </c>
      <c r="C11" s="1">
        <v>1048.5899999999999</v>
      </c>
      <c r="D11" s="1">
        <v>505</v>
      </c>
      <c r="E11" s="27">
        <f t="shared" si="0"/>
        <v>7375.7299999999977</v>
      </c>
      <c r="F11" s="1">
        <v>204</v>
      </c>
      <c r="G11" s="1">
        <f>E11+F11</f>
        <v>7579.7299999999977</v>
      </c>
    </row>
    <row r="12" spans="1:8" ht="14.4" x14ac:dyDescent="0.3">
      <c r="A12" s="6" t="s">
        <v>39</v>
      </c>
      <c r="B12" s="1">
        <f t="shared" ref="B12:B17" si="2">E11</f>
        <v>7375.7299999999977</v>
      </c>
      <c r="C12" s="1">
        <v>43</v>
      </c>
      <c r="D12" s="1">
        <v>139.76</v>
      </c>
      <c r="E12" s="27">
        <f t="shared" si="0"/>
        <v>7278.9699999999975</v>
      </c>
      <c r="F12" s="1">
        <v>204</v>
      </c>
      <c r="G12" s="1">
        <f t="shared" si="1"/>
        <v>7482.9699999999975</v>
      </c>
    </row>
    <row r="13" spans="1:8" ht="14.4" x14ac:dyDescent="0.3">
      <c r="A13" s="2" t="s">
        <v>40</v>
      </c>
      <c r="B13" s="1">
        <f t="shared" si="2"/>
        <v>7278.9699999999975</v>
      </c>
      <c r="C13" s="1">
        <v>1351.68</v>
      </c>
      <c r="D13" s="1">
        <v>19</v>
      </c>
      <c r="E13" s="27">
        <f t="shared" si="0"/>
        <v>8611.6499999999978</v>
      </c>
      <c r="F13" s="1">
        <v>204</v>
      </c>
      <c r="G13" s="1">
        <f>E13+F13</f>
        <v>8815.6499999999978</v>
      </c>
    </row>
    <row r="14" spans="1:8" ht="14.4" x14ac:dyDescent="0.3">
      <c r="A14" s="2" t="s">
        <v>41</v>
      </c>
      <c r="B14" s="1">
        <f t="shared" si="2"/>
        <v>8611.6499999999978</v>
      </c>
      <c r="C14" s="1">
        <v>42</v>
      </c>
      <c r="D14" s="1">
        <v>0</v>
      </c>
      <c r="E14" s="27">
        <f t="shared" si="0"/>
        <v>8653.6499999999978</v>
      </c>
      <c r="F14" s="1">
        <v>204</v>
      </c>
      <c r="G14" s="1">
        <f>E14+F13+F14</f>
        <v>9061.6499999999978</v>
      </c>
    </row>
    <row r="15" spans="1:8" ht="14.4" x14ac:dyDescent="0.3">
      <c r="A15" s="2" t="s">
        <v>42</v>
      </c>
      <c r="B15" s="1">
        <f t="shared" si="2"/>
        <v>8653.6499999999978</v>
      </c>
      <c r="C15" s="1">
        <v>84</v>
      </c>
      <c r="D15" s="1">
        <v>0</v>
      </c>
      <c r="E15" s="27">
        <f t="shared" si="0"/>
        <v>8737.6499999999978</v>
      </c>
      <c r="F15" s="1">
        <v>204</v>
      </c>
      <c r="G15" s="1">
        <f>E15+F13+F14+F15</f>
        <v>9349.6499999999978</v>
      </c>
    </row>
    <row r="16" spans="1:8" ht="14.4" x14ac:dyDescent="0.3">
      <c r="A16" s="2" t="s">
        <v>43</v>
      </c>
      <c r="B16" s="1">
        <f t="shared" si="2"/>
        <v>8737.6499999999978</v>
      </c>
      <c r="C16" s="1">
        <v>231.77</v>
      </c>
      <c r="D16" s="1">
        <v>2084.1999999999998</v>
      </c>
      <c r="E16" s="27">
        <f t="shared" si="0"/>
        <v>6885.2199999999984</v>
      </c>
      <c r="F16" s="1">
        <v>204</v>
      </c>
      <c r="G16" s="1">
        <f>E16+F13+F14+F15+F16</f>
        <v>7701.2199999999984</v>
      </c>
    </row>
    <row r="17" spans="1:9" ht="14.4" x14ac:dyDescent="0.3">
      <c r="A17" s="2" t="s">
        <v>44</v>
      </c>
      <c r="B17" s="1">
        <f t="shared" si="2"/>
        <v>6885.2199999999984</v>
      </c>
      <c r="C17" s="1">
        <v>3864.75</v>
      </c>
      <c r="D17" s="1">
        <v>3593.3</v>
      </c>
      <c r="E17" s="27">
        <f t="shared" si="0"/>
        <v>7156.6699999999973</v>
      </c>
      <c r="F17" s="1">
        <v>204</v>
      </c>
      <c r="G17" s="1">
        <f>E17+F13+F14+F15+F16+F17</f>
        <v>8176.6699999999973</v>
      </c>
    </row>
    <row r="18" spans="1:9" ht="14.4" x14ac:dyDescent="0.3">
      <c r="A18" s="3"/>
      <c r="B18" s="17"/>
      <c r="C18" s="17"/>
      <c r="D18" s="17"/>
      <c r="E18" s="27"/>
      <c r="F18" s="17"/>
      <c r="G18" s="17"/>
      <c r="H18" s="3" t="s">
        <v>5</v>
      </c>
      <c r="I18" s="34">
        <f>E17</f>
        <v>7156.6699999999973</v>
      </c>
    </row>
    <row r="20" spans="1:9" ht="15" customHeight="1" x14ac:dyDescent="0.3">
      <c r="A20" s="44" t="s">
        <v>15</v>
      </c>
      <c r="F20" s="31"/>
    </row>
    <row r="21" spans="1:9" ht="15.75" customHeight="1" x14ac:dyDescent="0.3">
      <c r="A21" s="41"/>
      <c r="B21" s="24" t="s">
        <v>30</v>
      </c>
      <c r="C21" s="24" t="s">
        <v>6</v>
      </c>
      <c r="D21" s="24" t="s">
        <v>31</v>
      </c>
      <c r="E21" s="24" t="s">
        <v>53</v>
      </c>
      <c r="F21" s="24" t="s">
        <v>15</v>
      </c>
      <c r="G21" s="24" t="s">
        <v>32</v>
      </c>
      <c r="H21" s="41"/>
    </row>
    <row r="22" spans="1:9" ht="15.75" customHeight="1" x14ac:dyDescent="0.3">
      <c r="A22" s="40">
        <v>2019</v>
      </c>
      <c r="B22" s="40"/>
      <c r="C22" s="41"/>
      <c r="D22" s="41"/>
      <c r="E22" s="41"/>
      <c r="F22" s="41"/>
      <c r="G22" s="49"/>
      <c r="H22" s="41"/>
    </row>
    <row r="23" spans="1:9" ht="15.75" customHeight="1" x14ac:dyDescent="0.3">
      <c r="A23" s="26" t="s">
        <v>33</v>
      </c>
      <c r="B23" s="1">
        <v>119.42</v>
      </c>
      <c r="C23" s="27">
        <v>0</v>
      </c>
      <c r="D23" s="27">
        <v>0</v>
      </c>
      <c r="E23" s="27">
        <f>B23+C23-D23</f>
        <v>119.42</v>
      </c>
      <c r="F23" s="27">
        <v>0</v>
      </c>
      <c r="G23" s="83">
        <f>E23+F23</f>
        <v>119.42</v>
      </c>
      <c r="H23" s="41"/>
    </row>
    <row r="24" spans="1:9" ht="15.75" customHeight="1" x14ac:dyDescent="0.3">
      <c r="A24" s="2" t="s">
        <v>34</v>
      </c>
      <c r="B24" s="1">
        <f>E23</f>
        <v>119.42</v>
      </c>
      <c r="C24" s="1">
        <v>0</v>
      </c>
      <c r="D24" s="1">
        <v>0</v>
      </c>
      <c r="E24" s="27">
        <f>B24+C24-D24</f>
        <v>119.42</v>
      </c>
      <c r="F24" s="1">
        <v>0</v>
      </c>
      <c r="G24" s="83">
        <f>E24+F23+F24</f>
        <v>119.42</v>
      </c>
      <c r="H24" s="41"/>
    </row>
    <row r="25" spans="1:9" ht="15.75" customHeight="1" x14ac:dyDescent="0.3">
      <c r="A25" s="2" t="s">
        <v>35</v>
      </c>
      <c r="B25" s="1">
        <f>E24</f>
        <v>119.42</v>
      </c>
      <c r="C25" s="1">
        <v>104</v>
      </c>
      <c r="D25" s="1">
        <v>19.420000000000002</v>
      </c>
      <c r="E25" s="27">
        <f>B25+C25-D25</f>
        <v>204</v>
      </c>
      <c r="F25" s="1">
        <v>0</v>
      </c>
      <c r="G25" s="83">
        <f t="shared" ref="G25:G26" si="3">E25+F25</f>
        <v>204</v>
      </c>
      <c r="H25" s="41"/>
    </row>
    <row r="26" spans="1:9" ht="15.75" customHeight="1" x14ac:dyDescent="0.3">
      <c r="A26" s="2" t="s">
        <v>36</v>
      </c>
      <c r="B26" s="1">
        <f>E25</f>
        <v>204</v>
      </c>
      <c r="C26" s="1">
        <v>0</v>
      </c>
      <c r="D26" s="1">
        <v>0</v>
      </c>
      <c r="E26" s="27">
        <f t="shared" ref="E26:E27" si="4">B26+C26-D26</f>
        <v>204</v>
      </c>
      <c r="F26" s="1">
        <v>0</v>
      </c>
      <c r="G26" s="83">
        <f t="shared" si="3"/>
        <v>204</v>
      </c>
      <c r="H26" s="41"/>
    </row>
    <row r="27" spans="1:9" ht="15.75" customHeight="1" x14ac:dyDescent="0.3">
      <c r="A27" s="2" t="s">
        <v>37</v>
      </c>
      <c r="B27" s="1">
        <f>E26</f>
        <v>204</v>
      </c>
      <c r="C27" s="1">
        <v>0</v>
      </c>
      <c r="D27" s="1">
        <v>0</v>
      </c>
      <c r="E27" s="27">
        <f t="shared" si="4"/>
        <v>204</v>
      </c>
      <c r="F27" s="1">
        <v>0</v>
      </c>
      <c r="G27" s="83">
        <f>E27+F27</f>
        <v>204</v>
      </c>
      <c r="H27" s="41"/>
    </row>
    <row r="28" spans="1:9" ht="15.75" customHeight="1" x14ac:dyDescent="0.3">
      <c r="A28" s="40">
        <v>2020</v>
      </c>
      <c r="B28" s="1"/>
      <c r="C28" s="1"/>
      <c r="D28" s="1"/>
      <c r="E28" s="27"/>
      <c r="F28" s="1"/>
      <c r="G28" s="1"/>
      <c r="H28" s="41"/>
    </row>
    <row r="29" spans="1:9" ht="15.75" customHeight="1" x14ac:dyDescent="0.3">
      <c r="A29" s="2" t="s">
        <v>38</v>
      </c>
      <c r="B29" s="1">
        <f>E27</f>
        <v>204</v>
      </c>
      <c r="C29" s="1">
        <v>0</v>
      </c>
      <c r="D29" s="1">
        <v>0</v>
      </c>
      <c r="E29" s="27">
        <f t="shared" ref="E29:E35" si="5">B29+C29-D29</f>
        <v>204</v>
      </c>
      <c r="F29" s="1">
        <v>0</v>
      </c>
      <c r="G29" s="1">
        <f>E29+F29</f>
        <v>204</v>
      </c>
      <c r="H29" s="41"/>
    </row>
    <row r="30" spans="1:9" ht="15.75" customHeight="1" x14ac:dyDescent="0.3">
      <c r="A30" s="6" t="s">
        <v>39</v>
      </c>
      <c r="B30" s="1">
        <f t="shared" ref="B30:B35" si="6">E29</f>
        <v>204</v>
      </c>
      <c r="C30" s="1">
        <v>0</v>
      </c>
      <c r="D30" s="1">
        <v>0</v>
      </c>
      <c r="E30" s="27">
        <f t="shared" si="5"/>
        <v>204</v>
      </c>
      <c r="F30" s="1">
        <v>0</v>
      </c>
      <c r="G30" s="1">
        <f t="shared" ref="G30" si="7">E30+F30</f>
        <v>204</v>
      </c>
      <c r="H30" s="41"/>
    </row>
    <row r="31" spans="1:9" ht="15.75" customHeight="1" x14ac:dyDescent="0.3">
      <c r="A31" s="2" t="s">
        <v>40</v>
      </c>
      <c r="B31" s="1">
        <f t="shared" si="6"/>
        <v>204</v>
      </c>
      <c r="C31" s="1">
        <v>0</v>
      </c>
      <c r="D31" s="1">
        <v>0</v>
      </c>
      <c r="E31" s="27">
        <f t="shared" si="5"/>
        <v>204</v>
      </c>
      <c r="F31" s="1">
        <v>0</v>
      </c>
      <c r="G31" s="1">
        <f>E31+F31</f>
        <v>204</v>
      </c>
      <c r="H31" s="41"/>
    </row>
    <row r="32" spans="1:9" ht="15.75" customHeight="1" x14ac:dyDescent="0.3">
      <c r="A32" s="2" t="s">
        <v>41</v>
      </c>
      <c r="B32" s="1">
        <f t="shared" si="6"/>
        <v>204</v>
      </c>
      <c r="C32" s="1">
        <v>0</v>
      </c>
      <c r="D32" s="1">
        <v>0</v>
      </c>
      <c r="E32" s="27">
        <f t="shared" si="5"/>
        <v>204</v>
      </c>
      <c r="F32" s="1">
        <v>0</v>
      </c>
      <c r="G32" s="1">
        <f>E32+F31+F32</f>
        <v>204</v>
      </c>
      <c r="H32" s="41"/>
    </row>
    <row r="33" spans="1:8" ht="15.75" customHeight="1" x14ac:dyDescent="0.3">
      <c r="A33" s="2" t="s">
        <v>42</v>
      </c>
      <c r="B33" s="1">
        <f t="shared" si="6"/>
        <v>204</v>
      </c>
      <c r="C33" s="1">
        <v>0</v>
      </c>
      <c r="D33" s="1">
        <v>0</v>
      </c>
      <c r="E33" s="27">
        <f t="shared" si="5"/>
        <v>204</v>
      </c>
      <c r="F33" s="1">
        <v>0</v>
      </c>
      <c r="G33" s="1">
        <f>E33+F31+F32+F33</f>
        <v>204</v>
      </c>
      <c r="H33" s="41"/>
    </row>
    <row r="34" spans="1:8" ht="15.75" customHeight="1" x14ac:dyDescent="0.3">
      <c r="A34" s="2" t="s">
        <v>43</v>
      </c>
      <c r="B34" s="1">
        <f t="shared" si="6"/>
        <v>204</v>
      </c>
      <c r="C34" s="1">
        <v>0</v>
      </c>
      <c r="D34" s="1">
        <v>0</v>
      </c>
      <c r="E34" s="27">
        <f t="shared" si="5"/>
        <v>204</v>
      </c>
      <c r="F34" s="1">
        <v>0</v>
      </c>
      <c r="G34" s="1">
        <f>E34+F31+F32+F33+F34</f>
        <v>204</v>
      </c>
      <c r="H34" s="41"/>
    </row>
    <row r="35" spans="1:8" ht="15.75" customHeight="1" x14ac:dyDescent="0.3">
      <c r="A35" s="2" t="s">
        <v>44</v>
      </c>
      <c r="B35" s="1">
        <f t="shared" si="6"/>
        <v>204</v>
      </c>
      <c r="C35" s="1">
        <v>0</v>
      </c>
      <c r="D35" s="1">
        <v>0</v>
      </c>
      <c r="E35" s="27">
        <f t="shared" si="5"/>
        <v>204</v>
      </c>
      <c r="F35" s="1">
        <v>0</v>
      </c>
      <c r="G35" s="1">
        <f>E35+F31+F32+F33+F34+F35</f>
        <v>204</v>
      </c>
      <c r="H35" s="3" t="s">
        <v>5</v>
      </c>
    </row>
    <row r="36" spans="1:8" ht="15.75" customHeight="1" x14ac:dyDescent="0.3">
      <c r="A36" s="3"/>
      <c r="B36" s="17"/>
      <c r="C36" s="17"/>
      <c r="D36" s="17"/>
      <c r="E36" s="27"/>
      <c r="F36" s="17">
        <f>SUM(F23:F35)</f>
        <v>0</v>
      </c>
      <c r="G36" s="17"/>
      <c r="H36" s="41"/>
    </row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G1"/>
  </mergeCells>
  <pageMargins left="0.7" right="0.7" top="0.75" bottom="0.75" header="0" footer="0"/>
  <pageSetup scale="91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0"/>
  <sheetViews>
    <sheetView workbookViewId="0">
      <selection sqref="A1:B9"/>
    </sheetView>
  </sheetViews>
  <sheetFormatPr defaultColWidth="12.59765625" defaultRowHeight="15" customHeight="1" x14ac:dyDescent="0.25"/>
  <cols>
    <col min="1" max="1" width="47.19921875" customWidth="1"/>
    <col min="2" max="2" width="15.5" customWidth="1"/>
    <col min="3" max="26" width="7.59765625" customWidth="1"/>
  </cols>
  <sheetData>
    <row r="1" spans="1:10" ht="14.4" x14ac:dyDescent="0.3">
      <c r="A1" s="35" t="s">
        <v>45</v>
      </c>
      <c r="B1" s="38"/>
      <c r="C1" s="36"/>
      <c r="D1" s="36"/>
      <c r="E1" s="36"/>
      <c r="F1" s="36"/>
      <c r="G1" s="36"/>
      <c r="H1" s="36"/>
      <c r="I1" s="36"/>
      <c r="J1" s="37"/>
    </row>
    <row r="3" spans="1:10" ht="14.4" x14ac:dyDescent="0.3">
      <c r="A3" s="5" t="s">
        <v>46</v>
      </c>
      <c r="B3" s="6">
        <f>Balance!B13</f>
        <v>7156.67</v>
      </c>
    </row>
    <row r="4" spans="1:10" ht="14.4" x14ac:dyDescent="0.3">
      <c r="A4" s="5" t="s">
        <v>5</v>
      </c>
      <c r="B4" s="1">
        <f>Balance!B16:B16</f>
        <v>11023.04</v>
      </c>
    </row>
    <row r="6" spans="1:10" ht="14.4" x14ac:dyDescent="0.3">
      <c r="A6" s="5" t="s">
        <v>47</v>
      </c>
      <c r="B6" s="6">
        <f>B3-B4</f>
        <v>-3866.3700000000008</v>
      </c>
    </row>
    <row r="7" spans="1:10" ht="14.4" x14ac:dyDescent="0.3">
      <c r="A7" s="5" t="s">
        <v>48</v>
      </c>
      <c r="B7" s="1">
        <v>204</v>
      </c>
    </row>
    <row r="8" spans="1:10" ht="15" customHeight="1" x14ac:dyDescent="0.3">
      <c r="A8" s="84" t="s">
        <v>13</v>
      </c>
      <c r="B8" s="85">
        <f>Balance!B12</f>
        <v>3662.37</v>
      </c>
    </row>
    <row r="9" spans="1:10" ht="14.4" x14ac:dyDescent="0.3">
      <c r="A9" s="19" t="s">
        <v>49</v>
      </c>
      <c r="B9" s="19">
        <f>B6+B7+B8</f>
        <v>0</v>
      </c>
    </row>
    <row r="12" spans="1:10" ht="15" customHeight="1" x14ac:dyDescent="0.25">
      <c r="B12" s="31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5"/>
  <sheetViews>
    <sheetView tabSelected="1" topLeftCell="A28" zoomScale="99" zoomScaleNormal="70" workbookViewId="0">
      <selection activeCell="F43" sqref="F43"/>
    </sheetView>
  </sheetViews>
  <sheetFormatPr defaultColWidth="12.59765625" defaultRowHeight="15" customHeight="1" x14ac:dyDescent="0.25"/>
  <cols>
    <col min="1" max="1" width="28.5" customWidth="1"/>
    <col min="2" max="2" width="10.3984375" customWidth="1"/>
    <col min="3" max="3" width="2.5" customWidth="1"/>
    <col min="4" max="4" width="12.69921875" customWidth="1"/>
    <col min="5" max="5" width="7.59765625" customWidth="1"/>
    <col min="6" max="6" width="8.8984375" customWidth="1"/>
    <col min="7" max="7" width="31.3984375" customWidth="1"/>
    <col min="8" max="8" width="9.8984375" bestFit="1" customWidth="1"/>
    <col min="9" max="9" width="8.8984375" customWidth="1"/>
    <col min="10" max="10" width="8.59765625" customWidth="1"/>
    <col min="11" max="11" width="16.5" customWidth="1"/>
    <col min="12" max="13" width="9.8984375" bestFit="1" customWidth="1"/>
    <col min="14" max="14" width="10" customWidth="1"/>
    <col min="15" max="26" width="7.59765625" customWidth="1"/>
  </cols>
  <sheetData>
    <row r="1" spans="1:14" ht="14.4" x14ac:dyDescent="0.3">
      <c r="B1" s="1"/>
    </row>
    <row r="2" spans="1:14" ht="14.4" x14ac:dyDescent="0.3">
      <c r="A2" s="89" t="s">
        <v>62</v>
      </c>
      <c r="B2" s="89"/>
      <c r="C2" s="89"/>
      <c r="D2" s="89"/>
      <c r="E2" s="89"/>
      <c r="F2" s="89"/>
      <c r="G2" s="89"/>
    </row>
    <row r="3" spans="1:14" ht="14.4" x14ac:dyDescent="0.3">
      <c r="B3" s="1"/>
    </row>
    <row r="4" spans="1:14" ht="14.4" x14ac:dyDescent="0.3">
      <c r="A4" s="5" t="s">
        <v>4</v>
      </c>
      <c r="B4" s="1">
        <v>14443.55</v>
      </c>
      <c r="D4" s="90" t="s">
        <v>5</v>
      </c>
      <c r="E4" s="91"/>
      <c r="F4" s="91"/>
      <c r="G4" s="80">
        <v>7156.67</v>
      </c>
      <c r="M4" s="34"/>
    </row>
    <row r="5" spans="1:14" ht="14.4" x14ac:dyDescent="0.3">
      <c r="B5" s="1"/>
    </row>
    <row r="6" spans="1:14" ht="14.4" x14ac:dyDescent="0.3">
      <c r="A6" s="86" t="s">
        <v>6</v>
      </c>
      <c r="B6" s="88"/>
      <c r="D6" s="86" t="s">
        <v>11</v>
      </c>
      <c r="E6" s="88"/>
      <c r="G6" s="86" t="s">
        <v>12</v>
      </c>
      <c r="H6" s="88"/>
      <c r="K6" s="81">
        <f>B4+B26-H26-B40</f>
        <v>7156.67</v>
      </c>
      <c r="L6" s="34"/>
    </row>
    <row r="7" spans="1:14" ht="14.4" x14ac:dyDescent="0.3">
      <c r="A7" s="45" t="s">
        <v>60</v>
      </c>
      <c r="B7" s="64">
        <v>19.420000000000002</v>
      </c>
      <c r="C7" s="65"/>
      <c r="D7" s="66">
        <f>B7-H7</f>
        <v>-0.57999999999999829</v>
      </c>
      <c r="E7" s="67"/>
      <c r="F7" s="65"/>
      <c r="G7" s="68" t="s">
        <v>61</v>
      </c>
      <c r="H7" s="64">
        <v>20</v>
      </c>
      <c r="K7" s="74">
        <f>B4+B26</f>
        <v>28924.57</v>
      </c>
      <c r="L7" s="74"/>
      <c r="M7" s="74"/>
      <c r="N7" s="74"/>
    </row>
    <row r="8" spans="1:14" ht="14.4" x14ac:dyDescent="0.3">
      <c r="A8" s="45" t="s">
        <v>13</v>
      </c>
      <c r="B8" s="64">
        <v>0</v>
      </c>
      <c r="C8" s="65"/>
      <c r="D8" s="66">
        <f t="shared" ref="D8:D25" si="0">B8-H8</f>
        <v>-157</v>
      </c>
      <c r="E8" s="65"/>
      <c r="F8" s="65"/>
      <c r="G8" s="68" t="s">
        <v>16</v>
      </c>
      <c r="H8" s="64">
        <v>157</v>
      </c>
      <c r="I8" s="6"/>
      <c r="J8" s="1"/>
      <c r="K8" s="74">
        <f>H26+B40</f>
        <v>21767.9</v>
      </c>
      <c r="L8" s="74"/>
      <c r="M8" s="74"/>
      <c r="N8" s="74"/>
    </row>
    <row r="9" spans="1:14" s="41" customFormat="1" ht="14.4" x14ac:dyDescent="0.3">
      <c r="A9" s="63" t="s">
        <v>67</v>
      </c>
      <c r="B9" s="63">
        <v>18</v>
      </c>
      <c r="C9" s="65"/>
      <c r="D9" s="66">
        <f t="shared" si="0"/>
        <v>18</v>
      </c>
      <c r="E9" s="65"/>
      <c r="F9" s="65"/>
      <c r="G9" s="45" t="s">
        <v>67</v>
      </c>
      <c r="H9" s="64">
        <v>0</v>
      </c>
      <c r="I9" s="6"/>
      <c r="J9" s="1"/>
      <c r="K9" s="61"/>
      <c r="L9" s="74"/>
      <c r="M9" s="74"/>
      <c r="N9" s="74"/>
    </row>
    <row r="10" spans="1:14" s="50" customFormat="1" ht="14.4" x14ac:dyDescent="0.3">
      <c r="A10" s="63" t="s">
        <v>23</v>
      </c>
      <c r="B10" s="63">
        <v>0</v>
      </c>
      <c r="C10" s="65"/>
      <c r="D10" s="66">
        <f t="shared" si="0"/>
        <v>-224.76</v>
      </c>
      <c r="E10" s="65"/>
      <c r="F10" s="65"/>
      <c r="G10" s="45" t="s">
        <v>23</v>
      </c>
      <c r="H10" s="64">
        <v>224.76</v>
      </c>
      <c r="I10" s="6"/>
      <c r="J10" s="1"/>
      <c r="K10" s="74">
        <f>K7-K8</f>
        <v>7156.6699999999983</v>
      </c>
      <c r="L10" s="74"/>
      <c r="M10" s="74"/>
      <c r="N10" s="74"/>
    </row>
    <row r="11" spans="1:14" s="47" customFormat="1" ht="14.4" x14ac:dyDescent="0.3">
      <c r="A11" s="45" t="s">
        <v>70</v>
      </c>
      <c r="B11" s="64">
        <v>1826.24</v>
      </c>
      <c r="C11" s="65"/>
      <c r="D11" s="66">
        <f t="shared" si="0"/>
        <v>0</v>
      </c>
      <c r="E11" s="65"/>
      <c r="F11" s="65"/>
      <c r="G11" s="45" t="str">
        <f>A11</f>
        <v>Book fair</v>
      </c>
      <c r="H11" s="64">
        <v>1826.24</v>
      </c>
      <c r="I11" s="6"/>
      <c r="J11" s="1"/>
      <c r="K11" s="74">
        <f>G4-K10</f>
        <v>0</v>
      </c>
      <c r="L11" s="74"/>
      <c r="M11" s="74"/>
      <c r="N11" s="74"/>
    </row>
    <row r="12" spans="1:14" s="50" customFormat="1" ht="14.4" x14ac:dyDescent="0.3">
      <c r="A12" s="45" t="s">
        <v>80</v>
      </c>
      <c r="B12" s="64">
        <v>833.59</v>
      </c>
      <c r="C12" s="65"/>
      <c r="D12" s="66">
        <f t="shared" si="0"/>
        <v>693.59</v>
      </c>
      <c r="E12" s="65"/>
      <c r="F12" s="65"/>
      <c r="G12" s="45" t="s">
        <v>80</v>
      </c>
      <c r="H12" s="64">
        <v>140</v>
      </c>
      <c r="I12" s="6"/>
      <c r="J12" s="1"/>
      <c r="K12" s="61"/>
      <c r="L12" s="74"/>
      <c r="M12" s="74"/>
      <c r="N12" s="74"/>
    </row>
    <row r="13" spans="1:14" s="50" customFormat="1" ht="14.4" x14ac:dyDescent="0.3">
      <c r="A13" s="45" t="s">
        <v>77</v>
      </c>
      <c r="B13" s="64">
        <v>1486</v>
      </c>
      <c r="C13" s="65"/>
      <c r="D13" s="66">
        <f t="shared" si="0"/>
        <v>-1.7000000000000455</v>
      </c>
      <c r="E13" s="65"/>
      <c r="F13" s="65"/>
      <c r="G13" s="45" t="s">
        <v>77</v>
      </c>
      <c r="H13" s="64">
        <v>1487.7</v>
      </c>
      <c r="I13" s="6"/>
      <c r="J13" s="1"/>
      <c r="K13" s="61"/>
      <c r="L13" s="74"/>
      <c r="M13" s="74"/>
      <c r="N13" s="74"/>
    </row>
    <row r="14" spans="1:14" s="50" customFormat="1" ht="14.4" x14ac:dyDescent="0.3">
      <c r="A14" s="63" t="s">
        <v>58</v>
      </c>
      <c r="B14" s="70">
        <v>69.5</v>
      </c>
      <c r="C14" s="65"/>
      <c r="D14" s="66">
        <f>B14-H14</f>
        <v>-113.5</v>
      </c>
      <c r="E14" s="65"/>
      <c r="F14" s="65"/>
      <c r="G14" s="68" t="s">
        <v>58</v>
      </c>
      <c r="H14" s="70">
        <v>183</v>
      </c>
      <c r="I14" s="6"/>
      <c r="J14" s="1"/>
      <c r="K14" s="61"/>
      <c r="L14" s="74"/>
      <c r="M14" s="74"/>
      <c r="N14" s="74"/>
    </row>
    <row r="15" spans="1:14" ht="14.4" x14ac:dyDescent="0.3">
      <c r="A15" s="45" t="s">
        <v>93</v>
      </c>
      <c r="B15" s="64">
        <v>722.38</v>
      </c>
      <c r="C15" s="65"/>
      <c r="D15" s="66">
        <f t="shared" si="0"/>
        <v>722.38</v>
      </c>
      <c r="E15" s="65"/>
      <c r="F15" s="65"/>
      <c r="G15" s="68" t="str">
        <f>A15</f>
        <v>Movie nights</v>
      </c>
      <c r="H15" s="64">
        <v>0</v>
      </c>
      <c r="J15" s="1"/>
      <c r="K15" s="61"/>
      <c r="L15" s="74"/>
      <c r="M15" s="74"/>
      <c r="N15" s="74"/>
    </row>
    <row r="16" spans="1:14" ht="14.4" x14ac:dyDescent="0.3">
      <c r="A16" s="45" t="s">
        <v>68</v>
      </c>
      <c r="B16" s="64">
        <v>351</v>
      </c>
      <c r="C16" s="65"/>
      <c r="D16" s="66">
        <f t="shared" si="0"/>
        <v>351</v>
      </c>
      <c r="E16" s="65"/>
      <c r="F16" s="65"/>
      <c r="G16" s="45" t="s">
        <v>68</v>
      </c>
      <c r="H16" s="64">
        <v>0</v>
      </c>
      <c r="K16" s="61"/>
      <c r="L16" s="74"/>
      <c r="M16" s="74"/>
      <c r="N16" s="74"/>
    </row>
    <row r="17" spans="1:14" ht="14.4" x14ac:dyDescent="0.3">
      <c r="A17" s="45" t="s">
        <v>19</v>
      </c>
      <c r="B17" s="64">
        <v>449.5</v>
      </c>
      <c r="C17" s="65"/>
      <c r="D17" s="66">
        <f t="shared" si="0"/>
        <v>97.509999999999991</v>
      </c>
      <c r="E17" s="65"/>
      <c r="F17" s="65"/>
      <c r="G17" s="68" t="s">
        <v>19</v>
      </c>
      <c r="H17" s="64">
        <v>351.99</v>
      </c>
      <c r="J17" s="1"/>
      <c r="K17" s="61"/>
      <c r="L17" s="74"/>
      <c r="M17" s="74"/>
      <c r="N17" s="74"/>
    </row>
    <row r="18" spans="1:14" ht="14.4" x14ac:dyDescent="0.3">
      <c r="A18" s="45" t="s">
        <v>20</v>
      </c>
      <c r="B18" s="64">
        <v>3939.07</v>
      </c>
      <c r="C18" s="65"/>
      <c r="D18" s="66">
        <f t="shared" si="0"/>
        <v>2728.7700000000004</v>
      </c>
      <c r="E18" s="69"/>
      <c r="F18" s="65"/>
      <c r="G18" s="68" t="s">
        <v>20</v>
      </c>
      <c r="H18" s="64">
        <v>1210.3</v>
      </c>
      <c r="K18" s="61"/>
      <c r="L18" s="74"/>
      <c r="M18" s="74"/>
      <c r="N18" s="74"/>
    </row>
    <row r="19" spans="1:14" ht="14.4" x14ac:dyDescent="0.3">
      <c r="A19" s="45" t="s">
        <v>21</v>
      </c>
      <c r="B19" s="64">
        <v>749.11</v>
      </c>
      <c r="C19" s="65"/>
      <c r="D19" s="66">
        <f t="shared" si="0"/>
        <v>749.11</v>
      </c>
      <c r="E19" s="65"/>
      <c r="F19" s="65"/>
      <c r="G19" s="68" t="s">
        <v>21</v>
      </c>
      <c r="H19" s="64">
        <v>0</v>
      </c>
      <c r="K19" s="61"/>
      <c r="L19" s="74"/>
      <c r="M19" s="74"/>
      <c r="N19" s="74"/>
    </row>
    <row r="20" spans="1:14" s="50" customFormat="1" ht="14.4" x14ac:dyDescent="0.3">
      <c r="A20" s="45" t="s">
        <v>81</v>
      </c>
      <c r="B20" s="64">
        <v>100.3</v>
      </c>
      <c r="C20" s="65"/>
      <c r="D20" s="66">
        <f t="shared" si="0"/>
        <v>100.3</v>
      </c>
      <c r="E20" s="65"/>
      <c r="F20" s="65"/>
      <c r="G20" s="68" t="s">
        <v>81</v>
      </c>
      <c r="H20" s="64">
        <v>0</v>
      </c>
      <c r="K20" s="61"/>
      <c r="L20" s="74"/>
      <c r="M20" s="74"/>
      <c r="N20" s="74"/>
    </row>
    <row r="21" spans="1:14" ht="14.4" x14ac:dyDescent="0.3">
      <c r="A21" s="45" t="s">
        <v>22</v>
      </c>
      <c r="B21" s="70">
        <v>38.5</v>
      </c>
      <c r="C21" s="65"/>
      <c r="D21" s="66">
        <f t="shared" si="0"/>
        <v>0</v>
      </c>
      <c r="E21" s="65"/>
      <c r="F21" s="65"/>
      <c r="G21" s="68" t="s">
        <v>22</v>
      </c>
      <c r="H21" s="64">
        <v>38.5</v>
      </c>
      <c r="K21" s="61"/>
      <c r="L21" s="74"/>
      <c r="M21" s="74"/>
      <c r="N21" s="74"/>
    </row>
    <row r="22" spans="1:14" ht="15.75" customHeight="1" x14ac:dyDescent="0.3">
      <c r="A22" s="45" t="s">
        <v>92</v>
      </c>
      <c r="B22" s="70">
        <v>32</v>
      </c>
      <c r="C22" s="65"/>
      <c r="D22" s="66">
        <f t="shared" si="0"/>
        <v>32</v>
      </c>
      <c r="E22" s="65"/>
      <c r="F22" s="65"/>
      <c r="G22" s="68" t="s">
        <v>92</v>
      </c>
      <c r="H22" s="70">
        <v>0</v>
      </c>
      <c r="J22" s="1"/>
      <c r="K22" s="61"/>
      <c r="L22" s="74"/>
      <c r="M22" s="74"/>
      <c r="N22" s="74"/>
    </row>
    <row r="23" spans="1:14" ht="15.75" customHeight="1" x14ac:dyDescent="0.3">
      <c r="A23" s="63" t="s">
        <v>78</v>
      </c>
      <c r="B23" s="71">
        <v>2646.41</v>
      </c>
      <c r="D23" s="66">
        <f t="shared" si="0"/>
        <v>9.9999999997635314E-3</v>
      </c>
      <c r="G23" s="65" t="s">
        <v>78</v>
      </c>
      <c r="H23" s="71">
        <v>2646.4</v>
      </c>
      <c r="J23" s="6"/>
      <c r="K23" s="61"/>
      <c r="L23" s="74"/>
      <c r="M23" s="74"/>
      <c r="N23" s="74"/>
    </row>
    <row r="24" spans="1:14" s="32" customFormat="1" ht="15.75" customHeight="1" x14ac:dyDescent="0.3">
      <c r="A24" s="63" t="s">
        <v>73</v>
      </c>
      <c r="B24" s="70">
        <v>0</v>
      </c>
      <c r="C24" s="63"/>
      <c r="D24" s="66">
        <f t="shared" si="0"/>
        <v>-161.61000000000001</v>
      </c>
      <c r="E24" s="65"/>
      <c r="F24" s="65"/>
      <c r="G24" s="63" t="s">
        <v>72</v>
      </c>
      <c r="H24" s="70">
        <v>161.61000000000001</v>
      </c>
      <c r="J24" s="6"/>
      <c r="K24" s="61"/>
      <c r="L24" s="74"/>
      <c r="M24" s="74"/>
      <c r="N24" s="74"/>
    </row>
    <row r="25" spans="1:14" s="30" customFormat="1" ht="15.75" customHeight="1" x14ac:dyDescent="0.3">
      <c r="A25" s="63" t="s">
        <v>15</v>
      </c>
      <c r="B25" s="72">
        <v>1200</v>
      </c>
      <c r="D25" s="66">
        <f t="shared" si="0"/>
        <v>-104</v>
      </c>
      <c r="E25" s="63"/>
      <c r="F25" s="65"/>
      <c r="G25" s="68" t="s">
        <v>15</v>
      </c>
      <c r="H25" s="70">
        <v>1304</v>
      </c>
      <c r="J25" s="6"/>
      <c r="K25" s="61"/>
      <c r="L25" s="74"/>
      <c r="M25" s="74"/>
      <c r="N25" s="74"/>
    </row>
    <row r="26" spans="1:14" s="30" customFormat="1" ht="15.75" customHeight="1" thickBot="1" x14ac:dyDescent="0.35">
      <c r="B26" s="8">
        <f>SUM(B7:B25)</f>
        <v>14481.02</v>
      </c>
      <c r="C26" s="65"/>
      <c r="D26" s="73">
        <f>SUM(D7:D25)</f>
        <v>4729.5200000000013</v>
      </c>
      <c r="E26" s="65"/>
      <c r="F26" s="65"/>
      <c r="G26" s="68"/>
      <c r="H26" s="8">
        <f>SUM(H7:H25)</f>
        <v>9751.5</v>
      </c>
      <c r="J26" s="6"/>
      <c r="K26" s="61"/>
      <c r="L26" s="74"/>
      <c r="M26" s="74"/>
      <c r="N26" s="74"/>
    </row>
    <row r="27" spans="1:14" s="32" customFormat="1" ht="15.75" customHeight="1" thickTop="1" x14ac:dyDescent="0.3">
      <c r="A27" s="63"/>
      <c r="B27" s="65"/>
      <c r="C27" s="65"/>
      <c r="D27" s="65"/>
      <c r="E27" s="65"/>
      <c r="F27" s="65"/>
      <c r="G27" s="68"/>
      <c r="H27" s="70"/>
      <c r="J27" s="6"/>
      <c r="K27" s="62"/>
      <c r="L27" s="62"/>
      <c r="M27" s="62"/>
      <c r="N27" s="62"/>
    </row>
    <row r="28" spans="1:14" ht="15.75" customHeight="1" x14ac:dyDescent="0.3">
      <c r="J28" s="1"/>
    </row>
    <row r="29" spans="1:14" ht="15.75" customHeight="1" x14ac:dyDescent="0.3">
      <c r="B29" s="1"/>
      <c r="J29" s="6"/>
    </row>
    <row r="30" spans="1:14" ht="15.75" customHeight="1" x14ac:dyDescent="0.3">
      <c r="A30" s="86" t="s">
        <v>24</v>
      </c>
      <c r="B30" s="87"/>
      <c r="C30" s="87"/>
      <c r="D30" s="87"/>
      <c r="E30" s="87"/>
      <c r="F30" s="87"/>
      <c r="G30" s="87"/>
      <c r="H30" s="87"/>
      <c r="I30" s="88"/>
    </row>
    <row r="31" spans="1:14" ht="15.75" customHeight="1" x14ac:dyDescent="0.3">
      <c r="B31" s="1"/>
    </row>
    <row r="32" spans="1:14" ht="15.75" customHeight="1" x14ac:dyDescent="0.3">
      <c r="A32" s="75" t="s">
        <v>94</v>
      </c>
      <c r="B32" s="76">
        <f>Funding!F3</f>
        <v>10000</v>
      </c>
      <c r="D32" s="1"/>
      <c r="F32" s="17"/>
      <c r="G32" s="78" t="s">
        <v>87</v>
      </c>
      <c r="H32" s="79">
        <v>550</v>
      </c>
    </row>
    <row r="33" spans="1:9" ht="15.75" customHeight="1" x14ac:dyDescent="0.3">
      <c r="A33" s="75" t="s">
        <v>71</v>
      </c>
      <c r="B33" s="76">
        <v>365</v>
      </c>
      <c r="D33" s="5"/>
      <c r="G33" s="78" t="s">
        <v>88</v>
      </c>
      <c r="H33" s="79">
        <v>400</v>
      </c>
    </row>
    <row r="34" spans="1:9" ht="15.75" customHeight="1" x14ac:dyDescent="0.3">
      <c r="A34" s="77" t="s">
        <v>83</v>
      </c>
      <c r="B34" s="77">
        <v>250</v>
      </c>
      <c r="C34" s="46"/>
      <c r="F34" s="1"/>
      <c r="G34" s="78" t="s">
        <v>83</v>
      </c>
      <c r="H34" s="79">
        <v>50</v>
      </c>
      <c r="I34" s="1"/>
    </row>
    <row r="35" spans="1:9" ht="15.75" customHeight="1" x14ac:dyDescent="0.3">
      <c r="A35" s="77" t="s">
        <v>84</v>
      </c>
      <c r="B35" s="77">
        <v>454.5</v>
      </c>
      <c r="C35" s="46"/>
      <c r="G35" s="78" t="s">
        <v>89</v>
      </c>
      <c r="H35" s="78"/>
    </row>
    <row r="36" spans="1:9" ht="15.75" customHeight="1" x14ac:dyDescent="0.3">
      <c r="A36" s="77" t="s">
        <v>79</v>
      </c>
      <c r="B36" s="77">
        <v>946.9</v>
      </c>
      <c r="C36" s="46"/>
      <c r="H36" s="1"/>
    </row>
    <row r="37" spans="1:9" ht="15.75" customHeight="1" x14ac:dyDescent="0.25">
      <c r="A37" s="53"/>
      <c r="B37" s="34"/>
      <c r="C37" s="46"/>
    </row>
    <row r="38" spans="1:9" ht="15.75" customHeight="1" x14ac:dyDescent="0.3">
      <c r="A38" s="53"/>
      <c r="B38" s="50"/>
      <c r="C38" s="46"/>
      <c r="D38" s="5"/>
    </row>
    <row r="39" spans="1:9" ht="15.75" customHeight="1" x14ac:dyDescent="0.3">
      <c r="A39" s="2"/>
      <c r="B39" s="33"/>
    </row>
    <row r="40" spans="1:9" ht="15.75" customHeight="1" thickBot="1" x14ac:dyDescent="0.35">
      <c r="B40" s="19">
        <f>SUM(B32:B39)</f>
        <v>12016.4</v>
      </c>
      <c r="H40" s="34"/>
    </row>
    <row r="41" spans="1:9" ht="15.75" customHeight="1" thickTop="1" x14ac:dyDescent="0.25"/>
    <row r="42" spans="1:9" ht="15.75" customHeight="1" x14ac:dyDescent="0.25">
      <c r="H42" s="34"/>
    </row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6">
    <mergeCell ref="A30:I30"/>
    <mergeCell ref="A2:G2"/>
    <mergeCell ref="G6:H6"/>
    <mergeCell ref="D4:F4"/>
    <mergeCell ref="A6:B6"/>
    <mergeCell ref="D6:E6"/>
  </mergeCells>
  <pageMargins left="0.7" right="0.7" top="0.75" bottom="0.75" header="0" footer="0"/>
  <pageSetup scale="76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0"/>
  <sheetViews>
    <sheetView zoomScaleNormal="100" workbookViewId="0">
      <selection activeCell="J11" sqref="J11"/>
    </sheetView>
  </sheetViews>
  <sheetFormatPr defaultRowHeight="13.8" x14ac:dyDescent="0.25"/>
  <cols>
    <col min="1" max="1" width="13.5" bestFit="1" customWidth="1"/>
    <col min="4" max="4" width="14.19921875" customWidth="1"/>
    <col min="5" max="5" width="29.59765625" style="54" customWidth="1"/>
    <col min="6" max="6" width="11.5" customWidth="1"/>
    <col min="10" max="10" width="9.69921875" bestFit="1" customWidth="1"/>
    <col min="11" max="11" width="13.5" customWidth="1"/>
    <col min="12" max="12" width="12.19921875" customWidth="1"/>
  </cols>
  <sheetData>
    <row r="1" spans="1:12" s="48" customFormat="1" x14ac:dyDescent="0.25">
      <c r="A1" s="93" t="s">
        <v>85</v>
      </c>
      <c r="B1" s="93"/>
      <c r="C1" s="93"/>
      <c r="D1" s="93"/>
      <c r="E1" s="93"/>
      <c r="F1" s="93"/>
      <c r="G1" s="93"/>
      <c r="H1" s="93"/>
    </row>
    <row r="2" spans="1:12" ht="15" x14ac:dyDescent="0.25">
      <c r="A2" s="59" t="s">
        <v>0</v>
      </c>
      <c r="B2" s="59" t="s">
        <v>54</v>
      </c>
      <c r="C2" s="59" t="s">
        <v>55</v>
      </c>
      <c r="D2" s="59" t="s">
        <v>56</v>
      </c>
      <c r="E2" s="56" t="s">
        <v>1</v>
      </c>
      <c r="F2" s="51" t="s">
        <v>2</v>
      </c>
      <c r="G2" s="51" t="s">
        <v>3</v>
      </c>
      <c r="H2" s="60" t="s">
        <v>59</v>
      </c>
      <c r="I2" s="46"/>
      <c r="J2" s="46"/>
      <c r="K2" s="46"/>
    </row>
    <row r="3" spans="1:12" ht="55.8" x14ac:dyDescent="0.3">
      <c r="A3" s="42">
        <v>43720</v>
      </c>
      <c r="B3" s="43" t="s">
        <v>25</v>
      </c>
      <c r="C3" s="43" t="s">
        <v>57</v>
      </c>
      <c r="D3" s="43">
        <v>28217168</v>
      </c>
      <c r="E3" s="52" t="s">
        <v>66</v>
      </c>
      <c r="F3" s="53">
        <v>10000</v>
      </c>
      <c r="G3" s="53"/>
      <c r="H3" s="46" t="s">
        <v>69</v>
      </c>
      <c r="K3" s="3" t="s">
        <v>50</v>
      </c>
      <c r="L3" s="10">
        <f>G13</f>
        <v>0</v>
      </c>
    </row>
    <row r="4" spans="1:12" ht="42" x14ac:dyDescent="0.3">
      <c r="A4" s="42">
        <v>43774</v>
      </c>
      <c r="B4" s="43" t="s">
        <v>25</v>
      </c>
      <c r="C4" s="43" t="s">
        <v>57</v>
      </c>
      <c r="D4" s="43">
        <v>28217168</v>
      </c>
      <c r="E4" s="55" t="s">
        <v>82</v>
      </c>
      <c r="F4" s="53">
        <v>250</v>
      </c>
      <c r="G4" s="53"/>
      <c r="H4" s="46" t="s">
        <v>83</v>
      </c>
      <c r="I4" s="41"/>
      <c r="K4" s="3" t="s">
        <v>51</v>
      </c>
      <c r="L4" s="10">
        <f>SUM(F3:F7)</f>
        <v>12016.4</v>
      </c>
    </row>
    <row r="5" spans="1:12" ht="55.8" x14ac:dyDescent="0.3">
      <c r="A5" s="42">
        <v>43854</v>
      </c>
      <c r="B5" s="43" t="s">
        <v>25</v>
      </c>
      <c r="C5" s="43" t="s">
        <v>57</v>
      </c>
      <c r="D5" s="43">
        <v>28217168</v>
      </c>
      <c r="E5" s="52" t="s">
        <v>76</v>
      </c>
      <c r="F5" s="53">
        <v>365</v>
      </c>
      <c r="G5" s="53"/>
      <c r="H5" s="46" t="s">
        <v>71</v>
      </c>
      <c r="K5" s="3"/>
      <c r="L5" s="3"/>
    </row>
    <row r="6" spans="1:12" ht="55.8" x14ac:dyDescent="0.3">
      <c r="A6" s="42">
        <v>44007</v>
      </c>
      <c r="B6" s="43" t="s">
        <v>25</v>
      </c>
      <c r="C6" s="43" t="s">
        <v>57</v>
      </c>
      <c r="D6" s="43">
        <v>28217168</v>
      </c>
      <c r="E6" s="52" t="s">
        <v>75</v>
      </c>
      <c r="F6" s="53">
        <v>454.5</v>
      </c>
      <c r="G6" s="34"/>
      <c r="H6" s="46" t="s">
        <v>84</v>
      </c>
      <c r="K6" s="16" t="s">
        <v>52</v>
      </c>
      <c r="L6" s="15">
        <f>L3-L4</f>
        <v>-12016.4</v>
      </c>
    </row>
    <row r="7" spans="1:12" ht="41.4" x14ac:dyDescent="0.25">
      <c r="A7" s="42">
        <v>44013</v>
      </c>
      <c r="B7" s="43" t="s">
        <v>25</v>
      </c>
      <c r="C7" s="43" t="s">
        <v>57</v>
      </c>
      <c r="D7" s="43">
        <v>28217168</v>
      </c>
      <c r="E7" s="52" t="s">
        <v>74</v>
      </c>
      <c r="F7" s="53">
        <v>946.9</v>
      </c>
      <c r="H7" s="46" t="s">
        <v>91</v>
      </c>
    </row>
    <row r="10" spans="1:12" x14ac:dyDescent="0.25">
      <c r="A10" s="46" t="s">
        <v>86</v>
      </c>
      <c r="B10" s="46" t="s">
        <v>87</v>
      </c>
      <c r="C10" s="57">
        <v>550</v>
      </c>
    </row>
    <row r="11" spans="1:12" x14ac:dyDescent="0.25">
      <c r="B11" s="46" t="s">
        <v>88</v>
      </c>
      <c r="C11" s="57">
        <v>400</v>
      </c>
    </row>
    <row r="12" spans="1:12" s="48" customFormat="1" x14ac:dyDescent="0.25">
      <c r="B12" s="46" t="s">
        <v>83</v>
      </c>
      <c r="C12" s="57">
        <v>50</v>
      </c>
      <c r="D12" s="48" t="s">
        <v>90</v>
      </c>
      <c r="E12" s="54"/>
    </row>
    <row r="13" spans="1:12" x14ac:dyDescent="0.25">
      <c r="B13" s="46" t="s">
        <v>89</v>
      </c>
      <c r="F13" s="58">
        <f>SUM(C10:C12)+L4</f>
        <v>13016.4</v>
      </c>
      <c r="G13">
        <f>SUM(G3:G11)</f>
        <v>0</v>
      </c>
    </row>
    <row r="18" spans="1:5" x14ac:dyDescent="0.25">
      <c r="A18" s="42"/>
      <c r="B18" s="43"/>
      <c r="C18" s="55"/>
      <c r="D18" s="53"/>
      <c r="E18" s="53"/>
    </row>
    <row r="19" spans="1:5" x14ac:dyDescent="0.25">
      <c r="A19" s="42"/>
      <c r="B19" s="43"/>
      <c r="C19" s="52"/>
      <c r="D19" s="53"/>
      <c r="E19" s="53"/>
    </row>
    <row r="20" spans="1:5" x14ac:dyDescent="0.25">
      <c r="E20" s="53"/>
    </row>
  </sheetData>
  <mergeCells count="1">
    <mergeCell ref="A1:H1"/>
  </mergeCells>
  <pageMargins left="0.25" right="0.25" top="0.75" bottom="0.75" header="0.3" footer="0.3"/>
  <pageSetup paperSize="9" scale="8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(2)</vt:lpstr>
      <vt:lpstr>Balance</vt:lpstr>
      <vt:lpstr>Aged Debtors</vt:lpstr>
      <vt:lpstr>Aged Creditors</vt:lpstr>
      <vt:lpstr>Cash Income</vt:lpstr>
      <vt:lpstr>CB Match</vt:lpstr>
      <vt:lpstr>Summary Sheet</vt:lpstr>
      <vt:lpstr>Funding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King</dc:creator>
  <cp:lastModifiedBy>Tracy King</cp:lastModifiedBy>
  <cp:lastPrinted>2020-09-28T12:43:06Z</cp:lastPrinted>
  <dcterms:created xsi:type="dcterms:W3CDTF">2019-09-04T21:21:28Z</dcterms:created>
  <dcterms:modified xsi:type="dcterms:W3CDTF">2020-10-07T16:18:03Z</dcterms:modified>
</cp:coreProperties>
</file>